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jpeg"/>
  <Override PartName="/xl/workbook.xml" ContentType="application/vnd.openxmlformats-officedocument.spreadsheetml.template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docProps/custom.xml" Id="rId4" /><Relationship Type="http://schemas.openxmlformats.org/package/2006/relationships/metadata/thumbnail" Target="/docProps/Thumbnail.png" Id="rI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tk2offfsm03\fileshares\TemplateGallery\O15 templates\Excel\Polish round 10\"/>
    </mc:Choice>
  </mc:AlternateContent>
  <bookViews>
    <workbookView xWindow="0" yWindow="0" windowWidth="20490" windowHeight="7515" tabRatio="350"/>
  </bookViews>
  <sheets>
    <sheet name="18 Period Budget" sheetId="2" r:id="rId1"/>
  </sheets>
  <definedNames>
    <definedName name="DayInterval">'18 Period Budget'!$K$2</definedName>
    <definedName name="EndDate">'18 Period Budget'!$T$5</definedName>
    <definedName name="_xlnm.Print_Titles" localSheetId="0">'18 Period Budget'!$5:$5</definedName>
    <definedName name="StartDate">'18 Period Budget'!$H$2</definedName>
  </definedNames>
  <calcPr calcId="152511"/>
</workbook>
</file>

<file path=xl/calcChain.xml><?xml version="1.0" encoding="utf-8"?>
<calcChain xmlns="http://schemas.openxmlformats.org/spreadsheetml/2006/main">
  <c r="C5" i="2" l="1"/>
  <c r="D5" i="2" l="1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O26" i="2" l="1"/>
  <c r="P26" i="2"/>
  <c r="Q26" i="2"/>
  <c r="R26" i="2"/>
  <c r="S26" i="2"/>
  <c r="T26" i="2"/>
  <c r="U9" i="2" l="1"/>
  <c r="U21" i="2"/>
  <c r="D26" i="2"/>
  <c r="S12" i="2"/>
  <c r="S6" i="2" s="1"/>
  <c r="T12" i="2"/>
  <c r="U15" i="2"/>
  <c r="U16" i="2"/>
  <c r="U17" i="2"/>
  <c r="U18" i="2"/>
  <c r="U19" i="2"/>
  <c r="U20" i="2"/>
  <c r="U22" i="2"/>
  <c r="U23" i="2"/>
  <c r="U24" i="2"/>
  <c r="U25" i="2"/>
  <c r="U10" i="2"/>
  <c r="U11" i="2"/>
  <c r="C26" i="2"/>
  <c r="E26" i="2"/>
  <c r="F26" i="2"/>
  <c r="G26" i="2"/>
  <c r="H26" i="2"/>
  <c r="I26" i="2"/>
  <c r="J26" i="2"/>
  <c r="K26" i="2"/>
  <c r="L26" i="2"/>
  <c r="M26" i="2"/>
  <c r="N26" i="2"/>
  <c r="C12" i="2"/>
  <c r="D12" i="2"/>
  <c r="E12" i="2"/>
  <c r="E6" i="2" s="1"/>
  <c r="F12" i="2"/>
  <c r="F6" i="2" s="1"/>
  <c r="G12" i="2"/>
  <c r="G6" i="2" s="1"/>
  <c r="H12" i="2"/>
  <c r="H6" i="2" s="1"/>
  <c r="I12" i="2"/>
  <c r="I6" i="2" s="1"/>
  <c r="J12" i="2"/>
  <c r="J6" i="2" s="1"/>
  <c r="K12" i="2"/>
  <c r="K6" i="2" s="1"/>
  <c r="L12" i="2"/>
  <c r="L6" i="2" s="1"/>
  <c r="M12" i="2"/>
  <c r="M6" i="2" s="1"/>
  <c r="N12" i="2"/>
  <c r="N6" i="2" s="1"/>
  <c r="O12" i="2"/>
  <c r="O6" i="2" s="1"/>
  <c r="P12" i="2"/>
  <c r="P6" i="2" s="1"/>
  <c r="Q12" i="2"/>
  <c r="Q6" i="2" s="1"/>
  <c r="R12" i="2"/>
  <c r="R6" i="2" s="1"/>
  <c r="C6" i="2" l="1"/>
  <c r="D6" i="2"/>
  <c r="U26" i="2"/>
  <c r="U12" i="2"/>
  <c r="T6" i="2"/>
  <c r="U6" i="2" l="1"/>
  <c r="M2" i="2"/>
</calcChain>
</file>

<file path=xl/sharedStrings.xml><?xml version="1.0" encoding="utf-8"?>
<sst xmlns="http://schemas.openxmlformats.org/spreadsheetml/2006/main" count="25" uniqueCount="25">
  <si>
    <t>company budget</t>
  </si>
  <si>
    <t>income</t>
  </si>
  <si>
    <t>expenses</t>
  </si>
  <si>
    <t>INCOME ITEM 2</t>
  </si>
  <si>
    <t>INCOME ITEM 3</t>
  </si>
  <si>
    <t>WAGES</t>
  </si>
  <si>
    <t>RENT</t>
  </si>
  <si>
    <t>ELECTRICITY</t>
  </si>
  <si>
    <t>TELEPHONE</t>
  </si>
  <si>
    <t>INTERNET</t>
  </si>
  <si>
    <t>WATER</t>
  </si>
  <si>
    <t>GAS</t>
  </si>
  <si>
    <t>WASTE REMOVAL</t>
  </si>
  <si>
    <t>CABLE TV</t>
  </si>
  <si>
    <t>OFFICE SUPPLIES</t>
  </si>
  <si>
    <t>INSURANCE</t>
  </si>
  <si>
    <t>TOTAL EXPENSES</t>
  </si>
  <si>
    <t>TOTAL INCOME</t>
  </si>
  <si>
    <t>NET INCOME</t>
  </si>
  <si>
    <t>START DATE</t>
  </si>
  <si>
    <t>END DATE</t>
  </si>
  <si>
    <t>TOTAL</t>
  </si>
  <si>
    <t>TREND</t>
  </si>
  <si>
    <t>INCOME ITEM 1</t>
  </si>
  <si>
    <t>PERIOD LENGTH (IN DAYS)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</si>
</sst>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-409]d\-mmm;@"/>
    <numFmt numFmtId="165" formatCode="@_)"/>
  </numFmts>
  <fonts count="12" x14ac:knownFonts="1">
    <font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b/>
      <i/>
      <sz val="32"/>
      <color theme="4" tint="0.79995117038483843"/>
      <name val="Georgia"/>
      <family val="2"/>
      <scheme val="maj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i/>
      <sz val="32"/>
      <color theme="4" tint="-0.499984740745262"/>
      <name val="Georgia"/>
      <family val="2"/>
      <scheme val="major"/>
    </font>
    <font>
      <b/>
      <sz val="11"/>
      <color theme="4" tint="-0.499984740745262"/>
      <name val="Georgia"/>
      <family val="1"/>
      <scheme val="major"/>
    </font>
    <font>
      <b/>
      <i/>
      <sz val="16"/>
      <color theme="4" tint="-0.499984740745262"/>
      <name val="Georgia"/>
      <family val="1"/>
      <scheme val="maj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3" fillId="0" borderId="0" xfId="0" applyFont="1" applyFill="1" applyAlignment="1">
      <alignment vertical="center"/>
    </xf>
    <xf numFmtId="0" fontId="4" fillId="0" borderId="0" xfId="2" applyFill="1" applyAlignment="1"/>
    <xf numFmtId="44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4" fontId="0" fillId="0" borderId="0" xfId="1" applyNumberFormat="1" applyFont="1" applyFill="1" applyBorder="1"/>
    <xf numFmtId="44" fontId="0" fillId="0" borderId="0" xfId="0" applyNumberFormat="1" applyFont="1" applyFill="1" applyBorder="1"/>
    <xf numFmtId="0" fontId="0" fillId="0" borderId="0" xfId="0" applyFont="1" applyFill="1" applyBorder="1"/>
    <xf numFmtId="40" fontId="0" fillId="0" borderId="0" xfId="1" applyNumberFormat="1" applyFont="1" applyFill="1" applyBorder="1"/>
    <xf numFmtId="40" fontId="0" fillId="0" borderId="0" xfId="0" applyNumberFormat="1" applyFont="1" applyFill="1" applyBorder="1"/>
    <xf numFmtId="164" fontId="9" fillId="0" borderId="0" xfId="0" applyNumberFormat="1" applyFont="1" applyFill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165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14" fontId="6" fillId="0" borderId="0" xfId="0" applyNumberFormat="1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left" vertical="center" indent="2"/>
    </xf>
    <xf numFmtId="0" fontId="6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indent="2"/>
    </xf>
    <xf numFmtId="0" fontId="1" fillId="2" borderId="0" xfId="0" applyFont="1" applyFill="1" applyBorder="1"/>
    <xf numFmtId="0" fontId="11" fillId="0" borderId="0" xfId="0" applyFont="1" applyFill="1" applyBorder="1"/>
    <xf numFmtId="44" fontId="11" fillId="0" borderId="0" xfId="0" applyNumberFormat="1" applyFont="1" applyFill="1" applyBorder="1"/>
    <xf numFmtId="0" fontId="1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2" applyFont="1" applyFill="1" applyAlignment="1"/>
  </cellXfs>
  <cellStyles count="3">
    <cellStyle name="Currency" xfId="1" builtinId="4"/>
    <cellStyle name="Normal" xfId="0" builtinId="0" customBuiltin="1"/>
    <cellStyle name="Title" xfId="2" builtinId="15" customBuiltin="1"/>
  </cellStyles>
  <dxfs count="1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medium">
          <color indexed="64"/>
        </left>
        <right/>
        <top style="thick">
          <color theme="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4" tint="-0.499984740745262"/>
      </font>
      <border>
        <horizontal style="thin">
          <color theme="4" tint="0.79998168889431442"/>
        </horizontal>
      </border>
    </dxf>
  </dxfs>
  <tableStyles count="1" defaultTableStyle="TableStyleMedium9" defaultPivotStyle="PivotStyleLight16">
    <tableStyle name="Small Business Budget" pivot="0" count="1">
      <tableStyleElement type="wholeTable" dxfId="13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customXml" Target="../customXml/item2.xml" Id="rId7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162981</xdr:rowOff>
    </xdr:from>
    <xdr:to>
      <xdr:col>21</xdr:col>
      <xdr:colOff>1439334</xdr:colOff>
      <xdr:row>2</xdr:row>
      <xdr:rowOff>222248</xdr:rowOff>
    </xdr:to>
    <xdr:grpSp>
      <xdr:nvGrpSpPr>
        <xdr:cNvPr id="14" name="Title border group" descr="&quot;&quot;" title="Border"/>
        <xdr:cNvGrpSpPr/>
      </xdr:nvGrpSpPr>
      <xdr:grpSpPr>
        <a:xfrm>
          <a:off x="1" y="755648"/>
          <a:ext cx="22129750" cy="59267"/>
          <a:chOff x="1" y="755648"/>
          <a:chExt cx="22129750" cy="59267"/>
        </a:xfrm>
      </xdr:grpSpPr>
      <xdr:cxnSp macro="">
        <xdr:nvCxnSpPr>
          <xdr:cNvPr id="8" name="Thin line"/>
          <xdr:cNvCxnSpPr/>
        </xdr:nvCxnSpPr>
        <xdr:spPr>
          <a:xfrm>
            <a:off x="1" y="814915"/>
            <a:ext cx="22129750" cy="0"/>
          </a:xfrm>
          <a:prstGeom prst="line">
            <a:avLst/>
          </a:prstGeom>
          <a:ln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Thick line"/>
          <xdr:cNvCxnSpPr/>
        </xdr:nvCxnSpPr>
        <xdr:spPr>
          <a:xfrm>
            <a:off x="1" y="755648"/>
            <a:ext cx="22129750" cy="0"/>
          </a:xfrm>
          <a:prstGeom prst="line">
            <a:avLst/>
          </a:prstGeom>
          <a:ln w="28575">
            <a:solidFill>
              <a:schemeClr val="accent1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ables/table1.xml><?xml version="1.0" encoding="utf-8"?>
<table xmlns="http://schemas.openxmlformats.org/spreadsheetml/2006/main" id="1" name="IncomeTable" displayName="IncomeTable" ref="B9:V12" headerRowCount="0" totalsRowCount="1" headerRowDxfId="130" dataDxfId="129" totalsRowDxfId="128">
  <tableColumns count="21">
    <tableColumn id="1" name="Income" totalsRowLabel="TOTAL INCOME" headerRowDxfId="127" dataDxfId="126" totalsRowDxfId="125"/>
    <tableColumn id="6" name="Week 1" totalsRowFunction="sum" headerRowDxfId="124" dataDxfId="123" totalsRowDxfId="122"/>
    <tableColumn id="7" name="Week 2" totalsRowFunction="sum" headerRowDxfId="121" totalsRowDxfId="120"/>
    <tableColumn id="8" name="Week 3" totalsRowFunction="sum" headerRowDxfId="119" dataDxfId="118" totalsRowDxfId="117"/>
    <tableColumn id="9" name="Week 4" totalsRowFunction="sum" headerRowDxfId="116" dataDxfId="115" totalsRowDxfId="114"/>
    <tableColumn id="10" name="Week 5" totalsRowFunction="sum" headerRowDxfId="113" dataDxfId="112" totalsRowDxfId="111"/>
    <tableColumn id="11" name="Week 6" totalsRowFunction="sum" headerRowDxfId="110" dataDxfId="109" totalsRowDxfId="108"/>
    <tableColumn id="12" name="Week 7" totalsRowFunction="sum" headerRowDxfId="107" dataDxfId="106" totalsRowDxfId="105"/>
    <tableColumn id="13" name="Week 8" totalsRowFunction="sum" headerRowDxfId="104" dataDxfId="103" totalsRowDxfId="102"/>
    <tableColumn id="14" name="Week 9" totalsRowFunction="sum" headerRowDxfId="101" dataDxfId="100" totalsRowDxfId="99"/>
    <tableColumn id="15" name="Week 10" totalsRowFunction="sum" headerRowDxfId="98" dataDxfId="97" totalsRowDxfId="96"/>
    <tableColumn id="16" name="Week 11" totalsRowFunction="sum" headerRowDxfId="95" dataDxfId="94" totalsRowDxfId="93"/>
    <tableColumn id="17" name="Week 12" totalsRowFunction="sum" headerRowDxfId="92" dataDxfId="91" totalsRowDxfId="90"/>
    <tableColumn id="18" name="Week 13" totalsRowFunction="sum" headerRowDxfId="89" dataDxfId="88" totalsRowDxfId="87"/>
    <tableColumn id="19" name="Week 14" totalsRowFunction="sum" headerRowDxfId="86" dataDxfId="85" totalsRowDxfId="84"/>
    <tableColumn id="20" name="Week 15" totalsRowFunction="sum" headerRowDxfId="83" dataDxfId="82" totalsRowDxfId="81"/>
    <tableColumn id="21" name="Week 16" totalsRowFunction="sum" headerRowDxfId="80" dataDxfId="79" totalsRowDxfId="78"/>
    <tableColumn id="22" name="Week 17" totalsRowFunction="sum" headerRowDxfId="77" dataDxfId="76" totalsRowDxfId="75"/>
    <tableColumn id="23" name="Week 18" totalsRowFunction="sum" headerRowDxfId="74" dataDxfId="73" totalsRowDxfId="72"/>
    <tableColumn id="24" name="Total" totalsRowFunction="sum" headerRowDxfId="71" dataDxfId="70" totalsRowDxfId="69">
      <calculatedColumnFormula>SUM(IncomeTable[[#This Row],[Week 1]:[Week 18]])</calculatedColumnFormula>
    </tableColumn>
    <tableColumn id="25" name="Column1" headerRowDxfId="68" dataDxfId="67" totalsRowDxfId="66"/>
  </tableColumns>
  <tableStyleInfo name="Small Business Budget" showFirstColumn="0" showLastColumn="0" showRowStripes="1" showColumnStripes="0"/>
  <extLst>
    <ext xmlns:x14="http://schemas.microsoft.com/office/spreadsheetml/2009/9/main" uri="{504A1905-F514-4f6f-8877-14C23A59335A}">
      <x14:table altText="Income table" altTextSummary="Summary of income for 18 periods, such as every 14 days."/>
    </ext>
  </extLst>
</table>
</file>

<file path=xl/tables/table2.xml><?xml version="1.0" encoding="utf-8"?>
<table xmlns="http://schemas.openxmlformats.org/spreadsheetml/2006/main" id="3" name="ExpensesTable" displayName="ExpensesTable" ref="B15:V26" headerRowCount="0" totalsRowCount="1" headerRowDxfId="65" dataDxfId="64" totalsRowDxfId="63">
  <tableColumns count="21">
    <tableColumn id="1" name="Expense" totalsRowLabel="TOTAL EXPENSES" headerRowDxfId="62" dataDxfId="61" totalsRowDxfId="60"/>
    <tableColumn id="4" name="Week 1" totalsRowFunction="sum" headerRowDxfId="59" dataDxfId="58" totalsRowDxfId="57"/>
    <tableColumn id="5" name="Week 2" totalsRowFunction="sum" headerRowDxfId="56" dataDxfId="55" totalsRowDxfId="54"/>
    <tableColumn id="6" name="Week 3" totalsRowFunction="sum" headerRowDxfId="53" dataDxfId="52" totalsRowDxfId="51"/>
    <tableColumn id="7" name="Week 4" totalsRowFunction="sum" headerRowDxfId="50" dataDxfId="49" totalsRowDxfId="48"/>
    <tableColumn id="8" name="Week 5" totalsRowFunction="sum" headerRowDxfId="47" dataDxfId="46" totalsRowDxfId="45"/>
    <tableColumn id="9" name="Week 6" totalsRowFunction="sum" headerRowDxfId="44" dataDxfId="43" totalsRowDxfId="42"/>
    <tableColumn id="10" name="Week 7" totalsRowFunction="sum" headerRowDxfId="41" dataDxfId="40" totalsRowDxfId="39"/>
    <tableColumn id="11" name="Week 8" totalsRowFunction="sum" headerRowDxfId="38" dataDxfId="37" totalsRowDxfId="36"/>
    <tableColumn id="12" name="Week 9" totalsRowFunction="sum" headerRowDxfId="35" dataDxfId="34" totalsRowDxfId="33"/>
    <tableColumn id="13" name="Week 10" totalsRowFunction="sum" headerRowDxfId="32" dataDxfId="31" totalsRowDxfId="30"/>
    <tableColumn id="14" name="Week 11" totalsRowFunction="sum" headerRowDxfId="29" dataDxfId="28" totalsRowDxfId="27"/>
    <tableColumn id="15" name="Week 12" totalsRowFunction="sum" headerRowDxfId="26" dataDxfId="25" totalsRowDxfId="24"/>
    <tableColumn id="16" name="Week 13" totalsRowFunction="sum" headerRowDxfId="23" dataDxfId="22" totalsRowDxfId="21"/>
    <tableColumn id="17" name="Week 14" totalsRowFunction="sum" headerRowDxfId="20" dataDxfId="19" totalsRowDxfId="18"/>
    <tableColumn id="18" name="Week 15" totalsRowFunction="sum" headerRowDxfId="17" dataDxfId="16" totalsRowDxfId="15"/>
    <tableColumn id="19" name="Week 16" totalsRowFunction="sum" headerRowDxfId="14" dataDxfId="13" totalsRowDxfId="12"/>
    <tableColumn id="20" name="Week 17" totalsRowFunction="sum" headerRowDxfId="11" dataDxfId="10" totalsRowDxfId="9"/>
    <tableColumn id="21" name="Week 18" totalsRowFunction="sum" headerRowDxfId="8" dataDxfId="7" totalsRowDxfId="6"/>
    <tableColumn id="22" name="Total" totalsRowFunction="sum" headerRowDxfId="5" dataDxfId="4" totalsRowDxfId="3">
      <calculatedColumnFormula>SUM(ExpensesTable[[#This Row],[Week 1]:[Week 18]])</calculatedColumnFormula>
    </tableColumn>
    <tableColumn id="23" name="Column1" headerRowDxfId="2" dataDxfId="1" totalsRowDxfId="0"/>
  </tableColumns>
  <tableStyleInfo name="Small Business Budget" showFirstColumn="0" showLastColumn="0" showRowStripes="1" showColumnStripes="0"/>
  <extLst>
    <ext xmlns:x14="http://schemas.microsoft.com/office/spreadsheetml/2009/9/main" uri="{504A1905-F514-4f6f-8877-14C23A59335A}">
      <x14:table altText="Expenses table" altTextSummary="Summary of expenses for 18 periods, such as every 14 days."/>
    </ext>
  </extLst>
</table>
</file>

<file path=xl/theme/theme1.xml><?xml version="1.0" encoding="utf-8"?>
<a:theme xmlns:a="http://schemas.openxmlformats.org/drawingml/2006/main" name="Office Theme">
  <a:themeElements>
    <a:clrScheme name="Small Business Budge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F7699"/>
      </a:accent1>
      <a:accent2>
        <a:srgbClr val="E36200"/>
      </a:accent2>
      <a:accent3>
        <a:srgbClr val="D9AE00"/>
      </a:accent3>
      <a:accent4>
        <a:srgbClr val="773A6A"/>
      </a:accent4>
      <a:accent5>
        <a:srgbClr val="07A607"/>
      </a:accent5>
      <a:accent6>
        <a:srgbClr val="BB2A09"/>
      </a:accent6>
      <a:hlink>
        <a:srgbClr val="487699"/>
      </a:hlink>
      <a:folHlink>
        <a:srgbClr val="773A6A"/>
      </a:folHlink>
    </a:clrScheme>
    <a:fontScheme name="Company Budget">
      <a:majorFont>
        <a:latin typeface="Georg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HJ49"/>
  <sheetViews>
    <sheetView showGridLines="0"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.75" customHeight="1" x14ac:dyDescent="0.2"/>
  <cols>
    <col min="1" max="1" width="3.140625" style="1" customWidth="1"/>
    <col min="2" max="2" width="23.42578125" style="1" customWidth="1"/>
    <col min="3" max="3" width="14.7109375" style="1" customWidth="1"/>
    <col min="4" max="5" width="14.7109375" style="3" customWidth="1"/>
    <col min="6" max="20" width="14.7109375" style="1" customWidth="1"/>
    <col min="21" max="21" width="18" style="1" customWidth="1"/>
    <col min="22" max="22" width="22.140625" style="1" customWidth="1"/>
    <col min="23" max="23" width="12" style="10" customWidth="1"/>
    <col min="24" max="218" width="9.140625" style="10"/>
    <col min="219" max="16384" width="9.140625" style="1"/>
  </cols>
  <sheetData>
    <row r="1" spans="1:218" ht="28.5" customHeight="1" x14ac:dyDescent="0.5">
      <c r="B1" s="32" t="s">
        <v>0</v>
      </c>
      <c r="C1" s="32"/>
      <c r="D1" s="32"/>
      <c r="E1" s="32"/>
      <c r="F1" s="6"/>
      <c r="G1" s="6"/>
    </row>
    <row r="2" spans="1:218" s="10" customFormat="1" ht="18" customHeight="1" x14ac:dyDescent="0.2">
      <c r="B2" s="32"/>
      <c r="C2" s="32"/>
      <c r="D2" s="32"/>
      <c r="E2" s="32"/>
      <c r="G2" s="24" t="s">
        <v>19</v>
      </c>
      <c r="H2" s="22">
        <v>40544</v>
      </c>
      <c r="I2" s="30" t="s">
        <v>24</v>
      </c>
      <c r="J2" s="31"/>
      <c r="K2" s="23">
        <v>14</v>
      </c>
      <c r="L2" s="24" t="s">
        <v>20</v>
      </c>
      <c r="M2" s="22">
        <f>DATE(YEAR(EndDate),MONTH(EndDate),DAY(EndDate))</f>
        <v>41147</v>
      </c>
    </row>
    <row r="3" spans="1:218" s="11" customFormat="1" ht="21.75" customHeight="1" x14ac:dyDescent="0.2"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</row>
    <row r="5" spans="1:218" s="5" customFormat="1" ht="20.25" customHeight="1" x14ac:dyDescent="0.2">
      <c r="C5" s="18" t="str">
        <f>UPPER(TEXT(StartDate,"dd-mmm"))</f>
        <v>01-JAN</v>
      </c>
      <c r="D5" s="19" t="str">
        <f t="shared" ref="D5:T5" si="0">UPPER(TEXT(C5+DayInterval,"dd-mmm"))</f>
        <v>15-JAN</v>
      </c>
      <c r="E5" s="19" t="str">
        <f t="shared" si="0"/>
        <v>29-JAN</v>
      </c>
      <c r="F5" s="18" t="str">
        <f t="shared" si="0"/>
        <v>12-FEB</v>
      </c>
      <c r="G5" s="18" t="str">
        <f t="shared" si="0"/>
        <v>26-FEB</v>
      </c>
      <c r="H5" s="18" t="str">
        <f t="shared" si="0"/>
        <v>11-MAR</v>
      </c>
      <c r="I5" s="18" t="str">
        <f t="shared" si="0"/>
        <v>25-MAR</v>
      </c>
      <c r="J5" s="18" t="str">
        <f t="shared" si="0"/>
        <v>08-APR</v>
      </c>
      <c r="K5" s="18" t="str">
        <f t="shared" si="0"/>
        <v>22-APR</v>
      </c>
      <c r="L5" s="18" t="str">
        <f t="shared" si="0"/>
        <v>06-MAY</v>
      </c>
      <c r="M5" s="18" t="str">
        <f t="shared" si="0"/>
        <v>20-MAY</v>
      </c>
      <c r="N5" s="18" t="str">
        <f t="shared" si="0"/>
        <v>03-JUN</v>
      </c>
      <c r="O5" s="18" t="str">
        <f t="shared" si="0"/>
        <v>17-JUN</v>
      </c>
      <c r="P5" s="18" t="str">
        <f t="shared" si="0"/>
        <v>01-JUL</v>
      </c>
      <c r="Q5" s="18" t="str">
        <f t="shared" si="0"/>
        <v>15-JUL</v>
      </c>
      <c r="R5" s="18" t="str">
        <f t="shared" si="0"/>
        <v>29-JUL</v>
      </c>
      <c r="S5" s="18" t="str">
        <f t="shared" si="0"/>
        <v>12-AUG</v>
      </c>
      <c r="T5" s="18" t="str">
        <f t="shared" si="0"/>
        <v>26-AUG</v>
      </c>
      <c r="U5" s="20" t="s">
        <v>21</v>
      </c>
      <c r="V5" s="21" t="s">
        <v>22</v>
      </c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</row>
    <row r="6" spans="1:218" s="3" customFormat="1" ht="21.75" customHeight="1" x14ac:dyDescent="0.2">
      <c r="A6" s="26"/>
      <c r="B6" s="9" t="s">
        <v>18</v>
      </c>
      <c r="C6" s="7">
        <f>IncomeTable[[#Totals],[Week 1]]-ExpensesTable[[#Totals],[Week 1]]</f>
        <v>1750</v>
      </c>
      <c r="D6" s="7">
        <f>IncomeTable[[#Totals],[Week 2]]-ExpensesTable[[#Totals],[Week 2]]</f>
        <v>2236</v>
      </c>
      <c r="E6" s="7">
        <f>IncomeTable[[#Totals],[Week 3]]-ExpensesTable[[#Totals],[Week 3]]</f>
        <v>1442</v>
      </c>
      <c r="F6" s="7">
        <f>IncomeTable[[#Totals],[Week 4]]-ExpensesTable[[#Totals],[Week 4]]</f>
        <v>2253</v>
      </c>
      <c r="G6" s="7">
        <f>IncomeTable[[#Totals],[Week 5]]-ExpensesTable[[#Totals],[Week 5]]</f>
        <v>1533</v>
      </c>
      <c r="H6" s="7">
        <f>IncomeTable[[#Totals],[Week 6]]-ExpensesTable[[#Totals],[Week 6]]</f>
        <v>1086</v>
      </c>
      <c r="I6" s="7">
        <f>IncomeTable[[#Totals],[Week 7]]-ExpensesTable[[#Totals],[Week 7]]</f>
        <v>1594</v>
      </c>
      <c r="J6" s="7">
        <f>IncomeTable[[#Totals],[Week 8]]-ExpensesTable[[#Totals],[Week 8]]</f>
        <v>0</v>
      </c>
      <c r="K6" s="7">
        <f>IncomeTable[[#Totals],[Week 9]]-ExpensesTable[[#Totals],[Week 9]]</f>
        <v>0</v>
      </c>
      <c r="L6" s="7">
        <f>IncomeTable[[#Totals],[Week 10]]-ExpensesTable[[#Totals],[Week 10]]</f>
        <v>0</v>
      </c>
      <c r="M6" s="7">
        <f>IncomeTable[[#Totals],[Week 11]]-ExpensesTable[[#Totals],[Week 11]]</f>
        <v>0</v>
      </c>
      <c r="N6" s="7">
        <f>IncomeTable[[#Totals],[Week 12]]-ExpensesTable[[#Totals],[Week 12]]</f>
        <v>0</v>
      </c>
      <c r="O6" s="7">
        <f>IncomeTable[[#Totals],[Week 13]]-ExpensesTable[[#Totals],[Week 13]]</f>
        <v>0</v>
      </c>
      <c r="P6" s="7">
        <f>IncomeTable[[#Totals],[Week 14]]-ExpensesTable[[#Totals],[Week 14]]</f>
        <v>0</v>
      </c>
      <c r="Q6" s="7">
        <f>IncomeTable[[#Totals],[Week 15]]-ExpensesTable[[#Totals],[Week 15]]</f>
        <v>0</v>
      </c>
      <c r="R6" s="7">
        <f>IncomeTable[[#Totals],[Week 16]]-ExpensesTable[[#Totals],[Week 16]]</f>
        <v>0</v>
      </c>
      <c r="S6" s="7">
        <f>IncomeTable[[#Totals],[Week 17]]-ExpensesTable[[#Totals],[Week 17]]</f>
        <v>0</v>
      </c>
      <c r="T6" s="7">
        <f>IncomeTable[[#Totals],[Week 18]]-ExpensesTable[[#Totals],[Week 18]]</f>
        <v>0</v>
      </c>
      <c r="U6" s="7">
        <f>IncomeTable[[#Totals],[Total]]-ExpensesTable[[#Totals],[Total]]</f>
        <v>11894</v>
      </c>
      <c r="V6" s="8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</row>
    <row r="8" spans="1:218" ht="20.25" x14ac:dyDescent="0.3">
      <c r="A8" s="25" t="s">
        <v>1</v>
      </c>
      <c r="B8"/>
      <c r="D8" s="1"/>
      <c r="E8" s="1"/>
    </row>
    <row r="9" spans="1:218" ht="18" customHeight="1" x14ac:dyDescent="0.2">
      <c r="B9" s="10" t="s">
        <v>23</v>
      </c>
      <c r="C9" s="13">
        <v>3000</v>
      </c>
      <c r="D9" s="13">
        <v>3500</v>
      </c>
      <c r="E9" s="13">
        <v>2978</v>
      </c>
      <c r="F9" s="13">
        <v>3384</v>
      </c>
      <c r="G9" s="13">
        <v>2858</v>
      </c>
      <c r="H9" s="13">
        <v>2809</v>
      </c>
      <c r="I9" s="13">
        <v>3220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>
        <f>SUM(IncomeTable[[#This Row],[Week 1]:[Week 18]])</f>
        <v>21749</v>
      </c>
      <c r="V9" s="15"/>
    </row>
    <row r="10" spans="1:218" ht="18" customHeight="1" x14ac:dyDescent="0.2">
      <c r="B10" s="10" t="s">
        <v>3</v>
      </c>
      <c r="C10" s="16">
        <v>1150</v>
      </c>
      <c r="D10" s="16">
        <v>1200</v>
      </c>
      <c r="E10" s="16">
        <v>1144</v>
      </c>
      <c r="F10" s="16">
        <v>1400</v>
      </c>
      <c r="G10" s="16">
        <v>1358</v>
      </c>
      <c r="H10" s="16">
        <v>1154</v>
      </c>
      <c r="I10" s="16">
        <v>1245</v>
      </c>
      <c r="J10" s="16"/>
      <c r="K10" s="16"/>
      <c r="L10" s="16"/>
      <c r="M10" s="16"/>
      <c r="N10" s="16"/>
      <c r="O10" s="16"/>
      <c r="P10" s="16"/>
      <c r="Q10" s="16"/>
      <c r="R10" s="16"/>
      <c r="S10" s="17"/>
      <c r="T10" s="17"/>
      <c r="U10" s="17">
        <f>SUM(IncomeTable[[#This Row],[Week 1]:[Week 18]])</f>
        <v>8651</v>
      </c>
      <c r="V10" s="15"/>
    </row>
    <row r="11" spans="1:218" ht="18" customHeight="1" x14ac:dyDescent="0.2">
      <c r="B11" s="10" t="s">
        <v>4</v>
      </c>
      <c r="C11" s="16">
        <v>300</v>
      </c>
      <c r="D11" s="16">
        <v>350</v>
      </c>
      <c r="E11" s="16">
        <v>392</v>
      </c>
      <c r="F11" s="16">
        <v>326</v>
      </c>
      <c r="G11" s="16">
        <v>381</v>
      </c>
      <c r="H11" s="16">
        <v>364</v>
      </c>
      <c r="I11" s="16">
        <v>315</v>
      </c>
      <c r="J11" s="16"/>
      <c r="K11" s="16"/>
      <c r="L11" s="16"/>
      <c r="M11" s="16"/>
      <c r="N11" s="16"/>
      <c r="O11" s="16"/>
      <c r="P11" s="16"/>
      <c r="Q11" s="16"/>
      <c r="R11" s="16"/>
      <c r="S11" s="17"/>
      <c r="T11" s="17"/>
      <c r="U11" s="17">
        <f>SUM(IncomeTable[[#This Row],[Week 1]:[Week 18]])</f>
        <v>2428</v>
      </c>
      <c r="V11" s="15"/>
    </row>
    <row r="12" spans="1:218" ht="18.75" customHeight="1" x14ac:dyDescent="0.2">
      <c r="B12" s="27" t="s">
        <v>17</v>
      </c>
      <c r="C12" s="28">
        <f>SUBTOTAL(109,IncomeTable[Week 1])</f>
        <v>4450</v>
      </c>
      <c r="D12" s="28">
        <f>SUBTOTAL(109,IncomeTable[Week 2])</f>
        <v>5050</v>
      </c>
      <c r="E12" s="28">
        <f>SUBTOTAL(109,IncomeTable[Week 3])</f>
        <v>4514</v>
      </c>
      <c r="F12" s="28">
        <f>SUBTOTAL(109,IncomeTable[Week 4])</f>
        <v>5110</v>
      </c>
      <c r="G12" s="28">
        <f>SUBTOTAL(109,IncomeTable[Week 5])</f>
        <v>4597</v>
      </c>
      <c r="H12" s="28">
        <f>SUBTOTAL(109,IncomeTable[Week 6])</f>
        <v>4327</v>
      </c>
      <c r="I12" s="28">
        <f>SUBTOTAL(109,IncomeTable[Week 7])</f>
        <v>4780</v>
      </c>
      <c r="J12" s="28">
        <f>SUBTOTAL(109,IncomeTable[Week 8])</f>
        <v>0</v>
      </c>
      <c r="K12" s="28">
        <f>SUBTOTAL(109,IncomeTable[Week 9])</f>
        <v>0</v>
      </c>
      <c r="L12" s="28">
        <f>SUBTOTAL(109,IncomeTable[Week 10])</f>
        <v>0</v>
      </c>
      <c r="M12" s="28">
        <f>SUBTOTAL(109,IncomeTable[Week 11])</f>
        <v>0</v>
      </c>
      <c r="N12" s="28">
        <f>SUBTOTAL(109,IncomeTable[Week 12])</f>
        <v>0</v>
      </c>
      <c r="O12" s="28">
        <f>SUBTOTAL(109,IncomeTable[Week 13])</f>
        <v>0</v>
      </c>
      <c r="P12" s="28">
        <f>SUBTOTAL(109,IncomeTable[Week 14])</f>
        <v>0</v>
      </c>
      <c r="Q12" s="28">
        <f>SUBTOTAL(109,IncomeTable[Week 15])</f>
        <v>0</v>
      </c>
      <c r="R12" s="28">
        <f>SUBTOTAL(109,IncomeTable[Week 16])</f>
        <v>0</v>
      </c>
      <c r="S12" s="28">
        <f>SUBTOTAL(109,IncomeTable[Week 17])</f>
        <v>0</v>
      </c>
      <c r="T12" s="28">
        <f>SUBTOTAL(109,IncomeTable[Week 18])</f>
        <v>0</v>
      </c>
      <c r="U12" s="28">
        <f>SUBTOTAL(109,IncomeTable[Total])</f>
        <v>32828</v>
      </c>
      <c r="V12" s="15"/>
    </row>
    <row r="13" spans="1:218" ht="18" customHeight="1" x14ac:dyDescent="0.2"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</row>
    <row r="14" spans="1:218" s="10" customFormat="1" ht="18" customHeight="1" x14ac:dyDescent="0.3">
      <c r="A14" s="25" t="s">
        <v>2</v>
      </c>
      <c r="B14"/>
    </row>
    <row r="15" spans="1:218" ht="18" customHeight="1" x14ac:dyDescent="0.2">
      <c r="B15" s="10" t="s">
        <v>5</v>
      </c>
      <c r="C15" s="13">
        <v>1500</v>
      </c>
      <c r="D15" s="13">
        <v>1577</v>
      </c>
      <c r="E15" s="13">
        <v>1823</v>
      </c>
      <c r="F15" s="13">
        <v>1529</v>
      </c>
      <c r="G15" s="13">
        <v>1759</v>
      </c>
      <c r="H15" s="13">
        <v>1947</v>
      </c>
      <c r="I15" s="13">
        <v>1875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>
        <f>SUM(ExpensesTable[[#This Row],[Week 1]:[Week 18]])</f>
        <v>12010</v>
      </c>
      <c r="V15" s="15"/>
    </row>
    <row r="16" spans="1:218" ht="18" customHeight="1" x14ac:dyDescent="0.2">
      <c r="B16" s="10" t="s">
        <v>6</v>
      </c>
      <c r="C16" s="16">
        <v>1000</v>
      </c>
      <c r="D16" s="16">
        <v>1000</v>
      </c>
      <c r="E16" s="16">
        <v>1000</v>
      </c>
      <c r="F16" s="16">
        <v>1000</v>
      </c>
      <c r="G16" s="16">
        <v>1000</v>
      </c>
      <c r="H16" s="16">
        <v>1000</v>
      </c>
      <c r="I16" s="16">
        <v>1000</v>
      </c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7">
        <f>SUM(ExpensesTable[[#This Row],[Week 1]:[Week 18]])</f>
        <v>7000</v>
      </c>
      <c r="V16" s="15"/>
    </row>
    <row r="17" spans="2:22" s="1" customFormat="1" ht="18" customHeight="1" x14ac:dyDescent="0.2">
      <c r="B17" s="10" t="s">
        <v>7</v>
      </c>
      <c r="C17" s="16">
        <v>40</v>
      </c>
      <c r="D17" s="16">
        <v>43</v>
      </c>
      <c r="E17" s="16">
        <v>40</v>
      </c>
      <c r="F17" s="16">
        <v>42</v>
      </c>
      <c r="G17" s="16">
        <v>45</v>
      </c>
      <c r="H17" s="16">
        <v>40</v>
      </c>
      <c r="I17" s="16">
        <v>42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>
        <f>SUM(ExpensesTable[[#This Row],[Week 1]:[Week 18]])</f>
        <v>292</v>
      </c>
      <c r="V17" s="15"/>
    </row>
    <row r="18" spans="2:22" s="1" customFormat="1" ht="18" customHeight="1" x14ac:dyDescent="0.2">
      <c r="B18" s="10" t="s">
        <v>8</v>
      </c>
      <c r="C18" s="16">
        <v>12</v>
      </c>
      <c r="D18" s="16">
        <v>11</v>
      </c>
      <c r="E18" s="16">
        <v>13</v>
      </c>
      <c r="F18" s="16">
        <v>14</v>
      </c>
      <c r="G18" s="16">
        <v>11</v>
      </c>
      <c r="H18" s="16">
        <v>15</v>
      </c>
      <c r="I18" s="16">
        <v>15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>
        <f>SUM(ExpensesTable[[#This Row],[Week 1]:[Week 18]])</f>
        <v>91</v>
      </c>
      <c r="V18" s="15"/>
    </row>
    <row r="19" spans="2:22" s="1" customFormat="1" ht="18" customHeight="1" x14ac:dyDescent="0.2">
      <c r="B19" s="10" t="s">
        <v>9</v>
      </c>
      <c r="C19" s="16">
        <v>15</v>
      </c>
      <c r="D19" s="16">
        <v>15</v>
      </c>
      <c r="E19" s="16">
        <v>15</v>
      </c>
      <c r="F19" s="16">
        <v>15</v>
      </c>
      <c r="G19" s="16">
        <v>15</v>
      </c>
      <c r="H19" s="16">
        <v>15</v>
      </c>
      <c r="I19" s="16">
        <v>15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7">
        <f>SUM(ExpensesTable[[#This Row],[Week 1]:[Week 18]])</f>
        <v>105</v>
      </c>
      <c r="V19" s="15"/>
    </row>
    <row r="20" spans="2:22" s="1" customFormat="1" ht="18" customHeight="1" x14ac:dyDescent="0.2">
      <c r="B20" s="10" t="s">
        <v>10</v>
      </c>
      <c r="C20" s="16">
        <v>11</v>
      </c>
      <c r="D20" s="16">
        <v>10</v>
      </c>
      <c r="E20" s="16">
        <v>13</v>
      </c>
      <c r="F20" s="16">
        <v>10</v>
      </c>
      <c r="G20" s="16">
        <v>13</v>
      </c>
      <c r="H20" s="16">
        <v>10</v>
      </c>
      <c r="I20" s="16">
        <v>12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7">
        <f>SUM(ExpensesTable[[#This Row],[Week 1]:[Week 18]])</f>
        <v>79</v>
      </c>
      <c r="V20" s="15"/>
    </row>
    <row r="21" spans="2:22" s="1" customFormat="1" ht="18" customHeight="1" x14ac:dyDescent="0.2">
      <c r="B21" s="10" t="s">
        <v>11</v>
      </c>
      <c r="C21" s="16">
        <v>23</v>
      </c>
      <c r="D21" s="16">
        <v>27</v>
      </c>
      <c r="E21" s="16">
        <v>26</v>
      </c>
      <c r="F21" s="16">
        <v>27</v>
      </c>
      <c r="G21" s="16">
        <v>22</v>
      </c>
      <c r="H21" s="16">
        <v>29</v>
      </c>
      <c r="I21" s="16">
        <v>21</v>
      </c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7">
        <f>SUM(ExpensesTable[[#This Row],[Week 1]:[Week 18]])</f>
        <v>175</v>
      </c>
      <c r="V21" s="15"/>
    </row>
    <row r="22" spans="2:22" s="1" customFormat="1" ht="18" customHeight="1" x14ac:dyDescent="0.2">
      <c r="B22" s="10" t="s">
        <v>12</v>
      </c>
      <c r="C22" s="16">
        <v>4</v>
      </c>
      <c r="D22" s="16">
        <v>4</v>
      </c>
      <c r="E22" s="16">
        <v>4</v>
      </c>
      <c r="F22" s="16">
        <v>4</v>
      </c>
      <c r="G22" s="16">
        <v>4</v>
      </c>
      <c r="H22" s="16">
        <v>4</v>
      </c>
      <c r="I22" s="16">
        <v>4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7">
        <f>SUM(ExpensesTable[[#This Row],[Week 1]:[Week 18]])</f>
        <v>28</v>
      </c>
      <c r="V22" s="15"/>
    </row>
    <row r="23" spans="2:22" s="1" customFormat="1" ht="18" customHeight="1" x14ac:dyDescent="0.2">
      <c r="B23" s="10" t="s">
        <v>13</v>
      </c>
      <c r="C23" s="17">
        <v>10</v>
      </c>
      <c r="D23" s="17">
        <v>10</v>
      </c>
      <c r="E23" s="17">
        <v>10</v>
      </c>
      <c r="F23" s="17">
        <v>10</v>
      </c>
      <c r="G23" s="17">
        <v>10</v>
      </c>
      <c r="H23" s="17">
        <v>10</v>
      </c>
      <c r="I23" s="17">
        <v>10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>
        <f>SUM(ExpensesTable[[#This Row],[Week 1]:[Week 18]])</f>
        <v>70</v>
      </c>
      <c r="V23" s="15"/>
    </row>
    <row r="24" spans="2:22" s="1" customFormat="1" ht="18" customHeight="1" x14ac:dyDescent="0.2">
      <c r="B24" s="10" t="s">
        <v>14</v>
      </c>
      <c r="C24" s="16">
        <v>25</v>
      </c>
      <c r="D24" s="16">
        <v>57</v>
      </c>
      <c r="E24" s="16">
        <v>68</v>
      </c>
      <c r="F24" s="16">
        <v>146</v>
      </c>
      <c r="G24" s="16">
        <v>125</v>
      </c>
      <c r="H24" s="16">
        <v>111</v>
      </c>
      <c r="I24" s="16">
        <v>132</v>
      </c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7">
        <f>SUM(ExpensesTable[[#This Row],[Week 1]:[Week 18]])</f>
        <v>664</v>
      </c>
      <c r="V24" s="15"/>
    </row>
    <row r="25" spans="2:22" s="1" customFormat="1" ht="18" customHeight="1" x14ac:dyDescent="0.2">
      <c r="B25" s="10" t="s">
        <v>15</v>
      </c>
      <c r="C25" s="16">
        <v>60</v>
      </c>
      <c r="D25" s="16">
        <v>60</v>
      </c>
      <c r="E25" s="16">
        <v>60</v>
      </c>
      <c r="F25" s="16">
        <v>60</v>
      </c>
      <c r="G25" s="16">
        <v>60</v>
      </c>
      <c r="H25" s="16">
        <v>60</v>
      </c>
      <c r="I25" s="16">
        <v>60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7">
        <f>SUM(ExpensesTable[[#This Row],[Week 1]:[Week 18]])</f>
        <v>420</v>
      </c>
      <c r="V25" s="15"/>
    </row>
    <row r="26" spans="2:22" s="1" customFormat="1" ht="18" customHeight="1" x14ac:dyDescent="0.2">
      <c r="B26" s="27" t="s">
        <v>16</v>
      </c>
      <c r="C26" s="28">
        <f>SUBTOTAL(109,ExpensesTable[Week 1])</f>
        <v>2700</v>
      </c>
      <c r="D26" s="28">
        <f>SUBTOTAL(109,ExpensesTable[Week 2])</f>
        <v>2814</v>
      </c>
      <c r="E26" s="28">
        <f>SUBTOTAL(109,ExpensesTable[Week 3])</f>
        <v>3072</v>
      </c>
      <c r="F26" s="28">
        <f>SUBTOTAL(109,ExpensesTable[Week 4])</f>
        <v>2857</v>
      </c>
      <c r="G26" s="28">
        <f>SUBTOTAL(109,ExpensesTable[Week 5])</f>
        <v>3064</v>
      </c>
      <c r="H26" s="28">
        <f>SUBTOTAL(109,ExpensesTable[Week 6])</f>
        <v>3241</v>
      </c>
      <c r="I26" s="28">
        <f>SUBTOTAL(109,ExpensesTable[Week 7])</f>
        <v>3186</v>
      </c>
      <c r="J26" s="28">
        <f>SUBTOTAL(109,ExpensesTable[Week 8])</f>
        <v>0</v>
      </c>
      <c r="K26" s="28">
        <f>SUBTOTAL(109,ExpensesTable[Week 9])</f>
        <v>0</v>
      </c>
      <c r="L26" s="28">
        <f>SUBTOTAL(109,ExpensesTable[Week 10])</f>
        <v>0</v>
      </c>
      <c r="M26" s="28">
        <f>SUBTOTAL(109,ExpensesTable[Week 11])</f>
        <v>0</v>
      </c>
      <c r="N26" s="28">
        <f>SUBTOTAL(109,ExpensesTable[Week 12])</f>
        <v>0</v>
      </c>
      <c r="O26" s="28">
        <f>SUBTOTAL(109,ExpensesTable[Week 13])</f>
        <v>0</v>
      </c>
      <c r="P26" s="28">
        <f>SUBTOTAL(109,ExpensesTable[Week 14])</f>
        <v>0</v>
      </c>
      <c r="Q26" s="28">
        <f>SUBTOTAL(109,ExpensesTable[Week 15])</f>
        <v>0</v>
      </c>
      <c r="R26" s="28">
        <f>SUBTOTAL(109,ExpensesTable[Week 16])</f>
        <v>0</v>
      </c>
      <c r="S26" s="28">
        <f>SUBTOTAL(109,ExpensesTable[Week 17])</f>
        <v>0</v>
      </c>
      <c r="T26" s="28">
        <f>SUBTOTAL(109,ExpensesTable[Week 18])</f>
        <v>0</v>
      </c>
      <c r="U26" s="28">
        <f>SUBTOTAL(109,ExpensesTable[Total])</f>
        <v>20934</v>
      </c>
      <c r="V26" s="15"/>
    </row>
    <row r="27" spans="2:22" s="1" customFormat="1" ht="15.75" customHeight="1" x14ac:dyDescent="0.2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9" spans="2:22" s="1" customFormat="1" ht="15.75" customHeight="1" x14ac:dyDescent="0.2">
      <c r="D29" s="4"/>
      <c r="E29" s="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2:22" s="1" customFormat="1" ht="15.75" customHeight="1" x14ac:dyDescent="0.2">
      <c r="D30" s="4"/>
      <c r="E30" s="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2:22" s="1" customFormat="1" ht="15.75" customHeight="1" x14ac:dyDescent="0.2">
      <c r="D31" s="4"/>
      <c r="E31" s="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2:22" s="1" customFormat="1" ht="15.75" customHeight="1" x14ac:dyDescent="0.2">
      <c r="D32" s="4"/>
      <c r="E32" s="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4:21" s="1" customFormat="1" ht="15.75" customHeight="1" x14ac:dyDescent="0.2">
      <c r="D33" s="4"/>
      <c r="E33" s="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4:21" s="1" customFormat="1" ht="15.75" customHeight="1" x14ac:dyDescent="0.2">
      <c r="D34" s="4"/>
      <c r="E34" s="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4:21" s="1" customFormat="1" ht="15.75" customHeight="1" x14ac:dyDescent="0.2">
      <c r="D35" s="4"/>
      <c r="E35" s="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4:21" s="1" customFormat="1" ht="15.75" customHeight="1" x14ac:dyDescent="0.2">
      <c r="D36" s="4"/>
      <c r="E36" s="4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4:21" s="1" customFormat="1" ht="15.75" customHeight="1" x14ac:dyDescent="0.2">
      <c r="D37" s="4"/>
      <c r="E37" s="4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4:21" s="1" customFormat="1" ht="15.75" customHeight="1" x14ac:dyDescent="0.2">
      <c r="D38" s="4"/>
      <c r="E38" s="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4:21" s="1" customFormat="1" ht="15.75" customHeight="1" x14ac:dyDescent="0.2">
      <c r="D39" s="4"/>
      <c r="E39" s="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4:21" s="1" customFormat="1" ht="15.75" customHeight="1" x14ac:dyDescent="0.2">
      <c r="D40" s="4"/>
      <c r="E40" s="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4:21" s="1" customFormat="1" ht="15.75" customHeight="1" x14ac:dyDescent="0.2">
      <c r="D41" s="4"/>
      <c r="E41" s="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4:21" s="1" customFormat="1" ht="15.75" customHeight="1" x14ac:dyDescent="0.2">
      <c r="D42" s="4"/>
      <c r="E42" s="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4:21" s="1" customFormat="1" ht="15.75" customHeight="1" x14ac:dyDescent="0.2">
      <c r="D43" s="4"/>
      <c r="E43" s="4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4:21" s="1" customFormat="1" ht="15.75" customHeight="1" x14ac:dyDescent="0.2">
      <c r="D44" s="4"/>
      <c r="E44" s="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4:21" s="1" customFormat="1" ht="15.75" customHeight="1" x14ac:dyDescent="0.2">
      <c r="D45" s="4"/>
      <c r="E45" s="4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4:21" s="1" customFormat="1" ht="15.75" customHeight="1" x14ac:dyDescent="0.2">
      <c r="D46" s="4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4:21" s="1" customFormat="1" ht="15.75" customHeight="1" x14ac:dyDescent="0.2">
      <c r="D47" s="4"/>
      <c r="E47" s="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4:21" s="1" customFormat="1" ht="15.75" customHeight="1" x14ac:dyDescent="0.2">
      <c r="D48" s="3"/>
      <c r="E48" s="4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5:21" s="1" customFormat="1" ht="15.75" customHeight="1" x14ac:dyDescent="0.2">
      <c r="E49" s="4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</sheetData>
  <mergeCells count="4">
    <mergeCell ref="B13:U13"/>
    <mergeCell ref="B27:U27"/>
    <mergeCell ref="I2:J2"/>
    <mergeCell ref="B1:E2"/>
  </mergeCells>
  <printOptions horizontalCentered="1"/>
  <pageMargins left="0.25" right="0.25" top="0.75" bottom="0.75" header="0.3" footer="0.3"/>
  <pageSetup paperSize="5" scale="34" fitToHeight="0" orientation="landscape" horizontalDpi="4294967293" r:id="rId1"/>
  <drawing r:id="rId2"/>
  <tableParts count="2">
    <tablePart r:id="rId3"/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high="1" low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'18 Period Budget'!C26:T26</xm:f>
              <xm:sqref>V26</xm:sqref>
            </x14:sparkline>
            <x14:sparkline>
              <xm:f>'18 Period Budget'!C12:T12</xm:f>
              <xm:sqref>V12</xm:sqref>
            </x14:sparkline>
          </x14:sparklines>
        </x14:sparklineGroup>
        <x14:sparklineGroup type="column" displayEmptyCellsAs="gap" high="1" low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rgb="FF92D050"/>
          <x14:colorLow rgb="FFFF0000"/>
          <x14:sparklines>
            <x14:sparkline>
              <xm:f>'18 Period Budget'!C6:T6</xm:f>
              <xm:sqref>V6</xm:sqref>
            </x14:sparkline>
          </x14:sparklines>
        </x14:sparklineGroup>
        <x14:sparklineGroup displayEmptyCellsAs="gap" markers="1" high="1" low="1">
          <x14:colorSeries theme="4" tint="0.59999389629810485"/>
          <x14:colorNegative rgb="FFFF0000"/>
          <x14:colorAxis rgb="FF000000"/>
          <x14:colorMarkers theme="4" tint="-0.499984740745262"/>
          <x14:colorFirst rgb="FFFFC000"/>
          <x14:colorLast rgb="FFFFC000"/>
          <x14:colorHigh rgb="FF00B050"/>
          <x14:colorLow rgb="FFFF0000"/>
          <x14:sparklines>
            <x14:sparkline>
              <xm:f>'18 Period Budget'!C15:T15</xm:f>
              <xm:sqref>V15</xm:sqref>
            </x14:sparkline>
            <x14:sparkline>
              <xm:f>'18 Period Budget'!C9:T9</xm:f>
              <xm:sqref>V9</xm:sqref>
            </x14:sparkline>
            <x14:sparkline>
              <xm:f>'18 Period Budget'!C10:T10</xm:f>
              <xm:sqref>V10</xm:sqref>
            </x14:sparkline>
            <x14:sparkline>
              <xm:f>'18 Period Budget'!C11:T11</xm:f>
              <xm:sqref>V11</xm:sqref>
            </x14:sparkline>
            <x14:sparkline>
              <xm:f>'18 Period Budget'!C16:T16</xm:f>
              <xm:sqref>V16</xm:sqref>
            </x14:sparkline>
            <x14:sparkline>
              <xm:f>'18 Period Budget'!C17:T17</xm:f>
              <xm:sqref>V17</xm:sqref>
            </x14:sparkline>
            <x14:sparkline>
              <xm:f>'18 Period Budget'!C18:T18</xm:f>
              <xm:sqref>V18</xm:sqref>
            </x14:sparkline>
            <x14:sparkline>
              <xm:f>'18 Period Budget'!C19:T19</xm:f>
              <xm:sqref>V19</xm:sqref>
            </x14:sparkline>
            <x14:sparkline>
              <xm:f>'18 Period Budget'!C20:T20</xm:f>
              <xm:sqref>V20</xm:sqref>
            </x14:sparkline>
            <x14:sparkline>
              <xm:f>'18 Period Budget'!C21:T21</xm:f>
              <xm:sqref>V21</xm:sqref>
            </x14:sparkline>
            <x14:sparkline>
              <xm:f>'18 Period Budget'!C22:T22</xm:f>
              <xm:sqref>V22</xm:sqref>
            </x14:sparkline>
            <x14:sparkline>
              <xm:f>'18 Period Budget'!C23:T23</xm:f>
              <xm:sqref>V23</xm:sqref>
            </x14:sparkline>
            <x14:sparkline>
              <xm:f>'18 Period Budget'!C24:T24</xm:f>
              <xm:sqref>V24</xm:sqref>
            </x14:sparkline>
            <x14:sparkline>
              <xm:f>'18 Period Budget'!C25:T25</xm:f>
              <xm:sqref>V25</xm:sqref>
            </x14:sparkline>
          </x14:sparklines>
        </x14:sparklineGroup>
      </x14:sparklineGroups>
    </ext>
  </extLst>
</worksheet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2.xml><?xml version="1.0" encoding="utf-8"?>
<ds:datastoreItem xmlns:ds="http://schemas.openxmlformats.org/officeDocument/2006/customXml" ds:itemID="{77C89D41-3799-4410-A7ED-6CF33EF1F8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18 Period Budget</vt:lpstr>
      <vt:lpstr>DayInterval</vt:lpstr>
      <vt:lpstr>EndDate</vt:lpstr>
      <vt:lpstr>'18 Period Budget'!Print_Titles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creator/>
  <lastModifiedBy/>
  <keywords/>
  <dcterms:modified xsi:type="dcterms:W3CDTF">2012-12-19T22:15:51.0000000Z</dcterms:modified>
  <version/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TC039871729991</vt:lpwstr>
  </property>
</Properties>
</file>